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480" yWindow="60" windowWidth="27795" windowHeight="15615" firstSheet="1" activeTab="1"/>
  </bookViews>
  <sheets>
    <sheet name="Ranges" sheetId="3" state="hidden" r:id="rId1"/>
    <sheet name="Quick Calc" sheetId="1" r:id="rId2"/>
    <sheet name="Static real-world sample" sheetId="4" r:id="rId3"/>
  </sheets>
  <definedNames>
    <definedName name="BSA">Ranges!$K$2:$K$6</definedName>
    <definedName name="Cold">Ranges!$F$2:$F$9</definedName>
    <definedName name="ConcCold">Ranges!$J$2:$J$7</definedName>
    <definedName name="Hot">Ranges!$L$2:$L$11</definedName>
    <definedName name="MediaVolume">Ranges!$C$2:$C$14</definedName>
    <definedName name="MW">Ranges!$B$2:$B$9</definedName>
    <definedName name="PABSA">Ranges!$H$2:$H$10</definedName>
    <definedName name="Plates">Ranges!$E$2:$E$14</definedName>
    <definedName name="SecondaryPA">Ranges!$I$2:$I$12</definedName>
    <definedName name="Substrate">Ranges!$A$2:$A$9</definedName>
    <definedName name="Table1">Ranges!$A$2:$I$14</definedName>
    <definedName name="TargetRad">Ranges!$G$2:$G$6</definedName>
    <definedName name="Wells">Ranges!$D$2:$D$8</definedName>
  </definedNames>
  <calcPr calcId="145621"/>
</workbook>
</file>

<file path=xl/calcChain.xml><?xml version="1.0" encoding="utf-8"?>
<calcChain xmlns="http://schemas.openxmlformats.org/spreadsheetml/2006/main">
  <c r="F23" i="1" l="1"/>
  <c r="F20" i="1"/>
  <c r="F16" i="1"/>
  <c r="F25" i="1"/>
  <c r="F24" i="1"/>
  <c r="F12" i="1"/>
  <c r="F14" i="1"/>
  <c r="G21" i="1"/>
  <c r="G31" i="1"/>
  <c r="G29" i="1" s="1"/>
  <c r="G30" i="1" s="1"/>
  <c r="F33" i="1"/>
  <c r="L2" i="3"/>
  <c r="K2" i="3"/>
  <c r="J2" i="3"/>
  <c r="I2" i="3"/>
  <c r="H2" i="3"/>
  <c r="G2" i="3"/>
  <c r="F2" i="3"/>
  <c r="E2" i="3"/>
  <c r="D2" i="3"/>
  <c r="C2" i="3"/>
  <c r="B2" i="3"/>
  <c r="A2" i="3"/>
  <c r="G7" i="1" s="1"/>
  <c r="G24" i="1" l="1"/>
  <c r="G25" i="1"/>
  <c r="G23" i="1"/>
  <c r="G33" i="1"/>
  <c r="G26" i="1" l="1"/>
  <c r="G27" i="1" s="1"/>
</calcChain>
</file>

<file path=xl/comments1.xml><?xml version="1.0" encoding="utf-8"?>
<comments xmlns="http://schemas.openxmlformats.org/spreadsheetml/2006/main">
  <authors>
    <author>WZ</author>
  </authors>
  <commentList>
    <comment ref="E6" authorId="0">
      <text>
        <r>
          <rPr>
            <b/>
            <sz val="9"/>
            <color indexed="81"/>
            <rFont val="Tahoma"/>
            <charset val="1"/>
          </rPr>
          <t>WZ:</t>
        </r>
        <r>
          <rPr>
            <sz val="9"/>
            <color indexed="81"/>
            <rFont val="Tahoma"/>
            <charset val="1"/>
          </rPr>
          <t xml:space="preserve">
This table has a degree of built-in error checking. Impossible combinations are indicated by crossed-out red font</t>
        </r>
      </text>
    </comment>
    <comment ref="F6" authorId="0">
      <text>
        <r>
          <rPr>
            <b/>
            <sz val="9"/>
            <color indexed="81"/>
            <rFont val="Tahoma"/>
            <charset val="1"/>
          </rPr>
          <t>WZ:</t>
        </r>
        <r>
          <rPr>
            <sz val="9"/>
            <color indexed="81"/>
            <rFont val="Tahoma"/>
            <charset val="1"/>
          </rPr>
          <t xml:space="preserve">
This is the fatty acid you wish to test. Molecular weights for commercially available sodium salts will be automatically inserted.</t>
        </r>
      </text>
    </comment>
    <comment ref="F7" authorId="0">
      <text>
        <r>
          <rPr>
            <b/>
            <sz val="9"/>
            <color indexed="81"/>
            <rFont val="Tahoma"/>
            <charset val="1"/>
          </rPr>
          <t>WZ:</t>
        </r>
        <r>
          <rPr>
            <sz val="9"/>
            <color indexed="81"/>
            <rFont val="Tahoma"/>
            <charset val="1"/>
          </rPr>
          <t xml:space="preserve">
Automatically inserted. If value is different from automatic value, type in your own</t>
        </r>
      </text>
    </comment>
    <comment ref="F9" authorId="0">
      <text>
        <r>
          <rPr>
            <b/>
            <sz val="9"/>
            <color indexed="81"/>
            <rFont val="Tahoma"/>
            <charset val="1"/>
          </rPr>
          <t>WZ:</t>
        </r>
        <r>
          <rPr>
            <sz val="9"/>
            <color indexed="81"/>
            <rFont val="Tahoma"/>
            <charset val="1"/>
          </rPr>
          <t xml:space="preserve">
This is the volume of media you wish to use per well. Use minimum volume to reduce radioactive waste. 300uL/well for 12-well. </t>
        </r>
      </text>
    </comment>
    <comment ref="F10" authorId="0">
      <text>
        <r>
          <rPr>
            <b/>
            <sz val="9"/>
            <color indexed="81"/>
            <rFont val="Tahoma"/>
            <charset val="1"/>
          </rPr>
          <t>WZ:</t>
        </r>
        <r>
          <rPr>
            <sz val="9"/>
            <color indexed="81"/>
            <rFont val="Tahoma"/>
            <charset val="1"/>
          </rPr>
          <t xml:space="preserve">
This is the type of plate you are using for the assay, i.e. 6-well, 12-well, etc. 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>WZ:</t>
        </r>
        <r>
          <rPr>
            <sz val="9"/>
            <color indexed="81"/>
            <rFont val="Tahoma"/>
            <charset val="1"/>
          </rPr>
          <t xml:space="preserve">
This is the total number of plates you will be running for the experiment. </t>
        </r>
      </text>
    </comment>
    <comment ref="F12" authorId="0">
      <text>
        <r>
          <rPr>
            <b/>
            <sz val="9"/>
            <color indexed="81"/>
            <rFont val="Tahoma"/>
            <charset val="1"/>
          </rPr>
          <t>WZ:</t>
        </r>
        <r>
          <rPr>
            <sz val="9"/>
            <color indexed="81"/>
            <rFont val="Tahoma"/>
            <charset val="1"/>
          </rPr>
          <t xml:space="preserve">
This is the concentration of free fatty acid you want to use in your experiment. 200uM (0.20mM) is recommended</t>
        </r>
      </text>
    </comment>
    <comment ref="F13" authorId="0">
      <text>
        <r>
          <rPr>
            <b/>
            <sz val="9"/>
            <color indexed="81"/>
            <rFont val="Tahoma"/>
            <charset val="1"/>
          </rPr>
          <t>WZ:</t>
        </r>
        <r>
          <rPr>
            <sz val="9"/>
            <color indexed="81"/>
            <rFont val="Tahoma"/>
            <charset val="1"/>
          </rPr>
          <t xml:space="preserve">
This is the quantity of radiolabel you want to add. Use the minimum amount that will give you a high enough CPM reading. This will vary depending on the cell type and confluence. 0.0005uCi/uL is recommended for confluent primary hepatocytes</t>
        </r>
      </text>
    </comment>
    <comment ref="F14" authorId="0">
      <text>
        <r>
          <rPr>
            <b/>
            <sz val="9"/>
            <color indexed="81"/>
            <rFont val="Tahoma"/>
            <charset val="1"/>
          </rPr>
          <t>WZ:</t>
        </r>
        <r>
          <rPr>
            <sz val="9"/>
            <color indexed="81"/>
            <rFont val="Tahoma"/>
            <charset val="1"/>
          </rPr>
          <t xml:space="preserve">
This is the molar ratio of FFA:BSA you want to use. Choose 3 (3:1 FFA:BSA) as a general guideline. Do not exceed 7:1. </t>
        </r>
      </text>
    </comment>
    <comment ref="F16" authorId="0">
      <text>
        <r>
          <rPr>
            <b/>
            <sz val="9"/>
            <color indexed="81"/>
            <rFont val="Tahoma"/>
            <charset val="1"/>
          </rPr>
          <t>WZ:</t>
        </r>
        <r>
          <rPr>
            <sz val="9"/>
            <color indexed="81"/>
            <rFont val="Tahoma"/>
            <charset val="1"/>
          </rPr>
          <t xml:space="preserve">
This is the concentration of Na-FFA you have in your stock. Most Na-FFA will go into solution at up to 20mM.</t>
        </r>
      </text>
    </comment>
    <comment ref="F17" authorId="0">
      <text>
        <r>
          <rPr>
            <b/>
            <sz val="9"/>
            <color indexed="81"/>
            <rFont val="Tahoma"/>
            <charset val="1"/>
          </rPr>
          <t>WZ:</t>
        </r>
        <r>
          <rPr>
            <sz val="9"/>
            <color indexed="81"/>
            <rFont val="Tahoma"/>
            <charset val="1"/>
          </rPr>
          <t xml:space="preserve">
This is the concentration of your stock BSA solution. 2mM is recommended.</t>
        </r>
      </text>
    </comment>
    <comment ref="F18" authorId="0">
      <text>
        <r>
          <rPr>
            <b/>
            <sz val="9"/>
            <color indexed="81"/>
            <rFont val="Tahoma"/>
            <charset val="1"/>
          </rPr>
          <t>WZ:</t>
        </r>
        <r>
          <rPr>
            <sz val="9"/>
            <color indexed="81"/>
            <rFont val="Tahoma"/>
            <charset val="1"/>
          </rPr>
          <t xml:space="preserve">
This is the specific activity of your radiolabel. Perkin-Elmer's 3H-PA is 5uCi/uL </t>
        </r>
      </text>
    </comment>
    <comment ref="F20" authorId="0">
      <text>
        <r>
          <rPr>
            <b/>
            <sz val="9"/>
            <color indexed="81"/>
            <rFont val="Tahoma"/>
            <charset val="1"/>
          </rPr>
          <t>WZ:</t>
        </r>
        <r>
          <rPr>
            <sz val="9"/>
            <color indexed="81"/>
            <rFont val="Tahoma"/>
            <charset val="1"/>
          </rPr>
          <t xml:space="preserve">
This is the concentration of FFA in your diluted, secondary stock. 4mM is recommended</t>
        </r>
      </text>
    </comment>
    <comment ref="F21" authorId="0">
      <text>
        <r>
          <rPr>
            <b/>
            <sz val="9"/>
            <color indexed="81"/>
            <rFont val="Tahoma"/>
            <charset val="1"/>
          </rPr>
          <t>WZ:</t>
        </r>
        <r>
          <rPr>
            <sz val="9"/>
            <color indexed="81"/>
            <rFont val="Tahoma"/>
            <charset val="1"/>
          </rPr>
          <t xml:space="preserve">
This tells you how much BSA you will have in your diluted, secondary stock. The value depends on the ratio of FFA:BSA you chose above. </t>
        </r>
      </text>
    </comment>
    <comment ref="F23" authorId="0">
      <text>
        <r>
          <rPr>
            <b/>
            <sz val="9"/>
            <color indexed="81"/>
            <rFont val="Tahoma"/>
            <charset val="1"/>
          </rPr>
          <t>WZ:</t>
        </r>
        <r>
          <rPr>
            <sz val="9"/>
            <color indexed="81"/>
            <rFont val="Tahoma"/>
            <charset val="1"/>
          </rPr>
          <t xml:space="preserve">
This is the total volume of concentrated FFA you will need for your experiment. Pipette this into your microfuge tube in the 70C waterbath.</t>
        </r>
      </text>
    </comment>
    <comment ref="F24" authorId="0">
      <text>
        <r>
          <rPr>
            <b/>
            <sz val="9"/>
            <color indexed="81"/>
            <rFont val="Tahoma"/>
            <charset val="1"/>
          </rPr>
          <t>WZ:</t>
        </r>
        <r>
          <rPr>
            <sz val="9"/>
            <color indexed="81"/>
            <rFont val="Tahoma"/>
            <charset val="1"/>
          </rPr>
          <t xml:space="preserve">
This is the quantity of radiolabel you will add to your concentrated FFA in the 70C waterbath. </t>
        </r>
      </text>
    </comment>
    <comment ref="F25" authorId="0">
      <text>
        <r>
          <rPr>
            <b/>
            <sz val="9"/>
            <color indexed="81"/>
            <rFont val="Tahoma"/>
            <charset val="1"/>
          </rPr>
          <t>WZ:</t>
        </r>
        <r>
          <rPr>
            <sz val="9"/>
            <color indexed="81"/>
            <rFont val="Tahoma"/>
            <charset val="1"/>
          </rPr>
          <t xml:space="preserve">
This is the volume of BSA you will have in your microfuge tube in the 50C waterbath. You will add the cold + hot FFA into this aliquot of BSA</t>
        </r>
      </text>
    </comment>
    <comment ref="F26" authorId="0">
      <text>
        <r>
          <rPr>
            <b/>
            <sz val="9"/>
            <color indexed="81"/>
            <rFont val="Tahoma"/>
            <charset val="1"/>
          </rPr>
          <t>WZ:</t>
        </r>
        <r>
          <rPr>
            <sz val="9"/>
            <color indexed="81"/>
            <rFont val="Tahoma"/>
            <charset val="1"/>
          </rPr>
          <t xml:space="preserve">
This is the quantity of media you will add to bring the volume up. Must be </t>
        </r>
        <r>
          <rPr>
            <u/>
            <sz val="9"/>
            <color indexed="81"/>
            <rFont val="Tahoma"/>
            <family val="2"/>
          </rPr>
          <t>&gt;</t>
        </r>
        <r>
          <rPr>
            <sz val="9"/>
            <color indexed="81"/>
            <rFont val="Tahoma"/>
            <family val="2"/>
          </rPr>
          <t xml:space="preserve"> 0.</t>
        </r>
      </text>
    </comment>
    <comment ref="F27" authorId="0">
      <text>
        <r>
          <rPr>
            <b/>
            <sz val="9"/>
            <color indexed="81"/>
            <rFont val="Tahoma"/>
            <charset val="1"/>
          </rPr>
          <t>WZ:</t>
        </r>
        <r>
          <rPr>
            <sz val="9"/>
            <color indexed="81"/>
            <rFont val="Tahoma"/>
            <charset val="1"/>
          </rPr>
          <t xml:space="preserve">
This is simply the total volume of your secondary stock It is intentionally more than you will need, to allow for slight pipetting errors. </t>
        </r>
      </text>
    </comment>
    <comment ref="F29" authorId="0">
      <text>
        <r>
          <rPr>
            <b/>
            <sz val="9"/>
            <color indexed="81"/>
            <rFont val="Tahoma"/>
            <charset val="1"/>
          </rPr>
          <t>WZ:</t>
        </r>
        <r>
          <rPr>
            <sz val="9"/>
            <color indexed="81"/>
            <rFont val="Tahoma"/>
            <charset val="1"/>
          </rPr>
          <t xml:space="preserve">
This is the volume of the secondary stock (which you made above) that you will add directly into your media to make your working media.</t>
        </r>
      </text>
    </comment>
    <comment ref="F31" authorId="0">
      <text>
        <r>
          <rPr>
            <b/>
            <sz val="9"/>
            <color indexed="81"/>
            <rFont val="Tahoma"/>
            <charset val="1"/>
          </rPr>
          <t>WZ:</t>
        </r>
        <r>
          <rPr>
            <sz val="9"/>
            <color indexed="81"/>
            <rFont val="Tahoma"/>
            <charset val="1"/>
          </rPr>
          <t xml:space="preserve">
This is the total volume of media you will end up with. Extra media has been alloted for nonspecificity controls and standards.</t>
        </r>
      </text>
    </comment>
    <comment ref="F33" authorId="0">
      <text>
        <r>
          <rPr>
            <b/>
            <sz val="9"/>
            <color indexed="81"/>
            <rFont val="Tahoma"/>
            <charset val="1"/>
          </rPr>
          <t>WZ:</t>
        </r>
        <r>
          <rPr>
            <sz val="9"/>
            <color indexed="81"/>
            <rFont val="Tahoma"/>
            <charset val="1"/>
          </rPr>
          <t xml:space="preserve">
For your own calculations, this is the total ug of FFA in your media. </t>
        </r>
      </text>
    </comment>
    <comment ref="E35" authorId="0">
      <text>
        <r>
          <rPr>
            <b/>
            <sz val="9"/>
            <color indexed="81"/>
            <rFont val="Tahoma"/>
            <charset val="1"/>
          </rPr>
          <t>WZ:</t>
        </r>
        <r>
          <rPr>
            <sz val="9"/>
            <color indexed="81"/>
            <rFont val="Tahoma"/>
            <charset val="1"/>
          </rPr>
          <t xml:space="preserve">
This section of cells is unlocked for your own note-taking
</t>
        </r>
      </text>
    </comment>
  </commentList>
</comments>
</file>

<file path=xl/sharedStrings.xml><?xml version="1.0" encoding="utf-8"?>
<sst xmlns="http://schemas.openxmlformats.org/spreadsheetml/2006/main" count="87" uniqueCount="60">
  <si>
    <t># of wells/plate</t>
  </si>
  <si>
    <t># of plates</t>
  </si>
  <si>
    <t>uL media</t>
  </si>
  <si>
    <t>Total uL</t>
  </si>
  <si>
    <t>uL of media/well</t>
  </si>
  <si>
    <t>Total volume</t>
  </si>
  <si>
    <t>Target media uCi/uL</t>
  </si>
  <si>
    <t>Concentration of primary cold BSA stock (mM)</t>
  </si>
  <si>
    <t>Concentration of secondary cold BSA stock (mM)</t>
  </si>
  <si>
    <t>Primary stock radiolabel uCi/uL</t>
  </si>
  <si>
    <t>Cold substrate</t>
  </si>
  <si>
    <t>FW</t>
  </si>
  <si>
    <t>PA</t>
  </si>
  <si>
    <t>MediaVolume</t>
  </si>
  <si>
    <t>Wells</t>
  </si>
  <si>
    <t>Plates</t>
  </si>
  <si>
    <t>PABSA</t>
  </si>
  <si>
    <t>TargetRad</t>
  </si>
  <si>
    <t>Cold</t>
  </si>
  <si>
    <t>SecondaryPA</t>
  </si>
  <si>
    <t>Substrate</t>
  </si>
  <si>
    <t>LA</t>
  </si>
  <si>
    <t>SA</t>
  </si>
  <si>
    <t>OA</t>
  </si>
  <si>
    <t>AA</t>
  </si>
  <si>
    <t>MW</t>
  </si>
  <si>
    <t>Table1</t>
  </si>
  <si>
    <t>ConcCold</t>
  </si>
  <si>
    <t>BSA</t>
  </si>
  <si>
    <t>Hot</t>
  </si>
  <si>
    <t xml:space="preserve">Notes </t>
  </si>
  <si>
    <t>uL secondary stock mix</t>
  </si>
  <si>
    <t/>
  </si>
  <si>
    <t>Target concentration of cold PA (mM)</t>
  </si>
  <si>
    <t>Target PA:BSA Molar ratio</t>
  </si>
  <si>
    <t>Concentration of primary cold PA stock(mM)</t>
  </si>
  <si>
    <t>Concentration of secondary cold PA stock (mM)</t>
  </si>
  <si>
    <t>uL 20mM Na-PA</t>
  </si>
  <si>
    <t>uL 3H-PA @5uCi/uL</t>
  </si>
  <si>
    <t>uL 2mM BSA solution</t>
  </si>
  <si>
    <t>ug PA total</t>
  </si>
  <si>
    <t>Make a single stock of radiolabeled media</t>
  </si>
  <si>
    <t>Add carnitine/etomoxir manually (only 4 wells per condition)</t>
  </si>
  <si>
    <t>All cells in CM+ (no FBS, low glucose) overnight; Etomoxir = 1hr pretreat</t>
  </si>
  <si>
    <t xml:space="preserve">Beta oxidation performed in 1x HBSS (washed 1x with HBSS prior); </t>
  </si>
  <si>
    <t>carnitine added at initiation of beta oxidation and etomoxir kept in at same</t>
  </si>
  <si>
    <t>concentration</t>
  </si>
  <si>
    <t>Allow to proceed for 45 min to 1hr</t>
  </si>
  <si>
    <t>1uci per 300uL</t>
  </si>
  <si>
    <t>40uci for 12 mL</t>
  </si>
  <si>
    <t>This is a direct copy of the output of this tool for an experiment with the following goals:</t>
  </si>
  <si>
    <t>1. 200 uM final concentration of palmitate for treatment (the majority of this is comprised of cold palmitate)</t>
  </si>
  <si>
    <t>2. Enough media for two 12-well plates, at 300 uL of total treatment medium/well</t>
  </si>
  <si>
    <t>3. Enough radioactivity in each well (at 300 uL of volume) to have CPM in the four-figure range</t>
  </si>
  <si>
    <t>4. A starting concentration of cold palmitate of 20 mM</t>
  </si>
  <si>
    <t>The above stock should have a cold Palmitate concentration of 4 mM</t>
  </si>
  <si>
    <t>5. A concentrated cold Palmitate:BSA stock with a 3:1 molar ratio of cold Palmitate:BSA</t>
  </si>
  <si>
    <t>Therefore, BSA will be present at a final concentration of 1.33 mM</t>
  </si>
  <si>
    <t>6. A starting BSA concentrated stock of 2 mM</t>
  </si>
  <si>
    <t>This is a relatively high concentration of BSA. See associated protocol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</si>
</sst>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"/>
    <numFmt numFmtId="166" formatCode="0.0000"/>
  </numFmts>
  <fonts count="10" x14ac:knownFonts="1">
    <font>
      <sz val="10"/>
      <name val="Calibri"/>
    </font>
    <font>
      <sz val="10"/>
      <name val="Calibri"/>
    </font>
    <font>
      <sz val="8"/>
      <name val="Calibri"/>
    </font>
    <font>
      <sz val="10"/>
      <name val="Calibri"/>
      <family val="2"/>
    </font>
    <font>
      <b/>
      <sz val="10"/>
      <name val="Calibri"/>
      <family val="2"/>
    </font>
    <font>
      <sz val="10"/>
      <color indexed="20"/>
      <name val="Calibri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12"/>
      </left>
      <right style="medium">
        <color indexed="12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1" xfId="0" applyFill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4" fontId="0" fillId="0" borderId="1" xfId="0" applyNumberForma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0" borderId="5" xfId="0" applyBorder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6" xfId="0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0" borderId="9" xfId="0" applyBorder="1"/>
    <xf numFmtId="0" fontId="3" fillId="0" borderId="0" xfId="0" applyFont="1" applyBorder="1" applyAlignment="1">
      <alignment horizontal="left"/>
    </xf>
    <xf numFmtId="4" fontId="0" fillId="0" borderId="0" xfId="0" applyNumberFormat="1" applyBorder="1" applyAlignment="1">
      <alignment horizontal="left"/>
    </xf>
    <xf numFmtId="0" fontId="0" fillId="0" borderId="10" xfId="0" applyBorder="1" applyAlignment="1">
      <alignment horizontal="left"/>
    </xf>
    <xf numFmtId="0" fontId="4" fillId="0" borderId="10" xfId="0" applyFont="1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horizontal="left"/>
    </xf>
    <xf numFmtId="0" fontId="3" fillId="0" borderId="12" xfId="0" applyFont="1" applyBorder="1" applyAlignment="1">
      <alignment horizontal="left"/>
    </xf>
    <xf numFmtId="0" fontId="0" fillId="0" borderId="13" xfId="0" applyBorder="1"/>
    <xf numFmtId="0" fontId="0" fillId="0" borderId="0" xfId="0" applyFill="1" applyBorder="1" applyAlignment="1">
      <alignment horizontal="left"/>
    </xf>
    <xf numFmtId="165" fontId="0" fillId="0" borderId="0" xfId="0" applyNumberFormat="1" applyFill="1" applyBorder="1" applyAlignment="1">
      <alignment horizontal="left"/>
    </xf>
    <xf numFmtId="166" fontId="0" fillId="0" borderId="0" xfId="0" applyNumberFormat="1" applyBorder="1" applyAlignment="1">
      <alignment horizontal="left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4" fontId="0" fillId="0" borderId="15" xfId="0" applyNumberFormat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7" xfId="0" applyBorder="1" applyProtection="1">
      <protection hidden="1"/>
    </xf>
    <xf numFmtId="0" fontId="0" fillId="0" borderId="5" xfId="0" applyBorder="1" applyProtection="1">
      <protection hidden="1"/>
    </xf>
    <xf numFmtId="0" fontId="0" fillId="2" borderId="11" xfId="0" applyFill="1" applyBorder="1" applyProtection="1">
      <protection hidden="1"/>
    </xf>
    <xf numFmtId="0" fontId="1" fillId="0" borderId="5" xfId="0" applyFont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0" borderId="5" xfId="0" applyFill="1" applyBorder="1" applyProtection="1">
      <protection hidden="1"/>
    </xf>
    <xf numFmtId="0" fontId="0" fillId="0" borderId="18" xfId="0" applyFill="1" applyBorder="1" applyProtection="1">
      <protection hidden="1"/>
    </xf>
    <xf numFmtId="0" fontId="0" fillId="3" borderId="19" xfId="0" applyFill="1" applyBorder="1" applyProtection="1">
      <protection hidden="1"/>
    </xf>
    <xf numFmtId="0" fontId="0" fillId="2" borderId="18" xfId="0" applyFill="1" applyBorder="1" applyProtection="1">
      <protection hidden="1"/>
    </xf>
    <xf numFmtId="0" fontId="0" fillId="0" borderId="20" xfId="0" applyBorder="1" applyProtection="1">
      <protection hidden="1"/>
    </xf>
    <xf numFmtId="4" fontId="0" fillId="0" borderId="21" xfId="0" applyNumberFormat="1" applyFill="1" applyBorder="1" applyAlignment="1" applyProtection="1">
      <alignment horizontal="center"/>
      <protection hidden="1"/>
    </xf>
    <xf numFmtId="11" fontId="0" fillId="3" borderId="22" xfId="0" applyNumberFormat="1" applyFill="1" applyBorder="1" applyAlignment="1" applyProtection="1">
      <alignment horizontal="center"/>
      <protection hidden="1"/>
    </xf>
    <xf numFmtId="0" fontId="0" fillId="2" borderId="21" xfId="0" applyFill="1" applyBorder="1" applyAlignment="1" applyProtection="1">
      <alignment horizontal="center"/>
      <protection hidden="1"/>
    </xf>
    <xf numFmtId="0" fontId="0" fillId="3" borderId="23" xfId="0" applyFill="1" applyBorder="1" applyAlignment="1" applyProtection="1">
      <alignment horizontal="center"/>
      <protection hidden="1"/>
    </xf>
    <xf numFmtId="4" fontId="0" fillId="0" borderId="24" xfId="0" applyNumberFormat="1" applyBorder="1" applyAlignment="1" applyProtection="1">
      <alignment horizontal="center"/>
      <protection hidden="1"/>
    </xf>
    <xf numFmtId="0" fontId="0" fillId="0" borderId="25" xfId="0" applyBorder="1" applyProtection="1">
      <protection hidden="1"/>
    </xf>
    <xf numFmtId="4" fontId="0" fillId="0" borderId="26" xfId="0" applyNumberFormat="1" applyBorder="1" applyAlignment="1" applyProtection="1">
      <alignment horizontal="center"/>
      <protection hidden="1"/>
    </xf>
    <xf numFmtId="0" fontId="4" fillId="0" borderId="18" xfId="0" applyFont="1" applyBorder="1" applyAlignment="1" applyProtection="1">
      <alignment horizontal="left"/>
      <protection hidden="1"/>
    </xf>
    <xf numFmtId="4" fontId="4" fillId="0" borderId="21" xfId="0" applyNumberFormat="1" applyFont="1" applyBorder="1" applyAlignment="1" applyProtection="1">
      <alignment horizontal="center"/>
      <protection hidden="1"/>
    </xf>
    <xf numFmtId="0" fontId="4" fillId="0" borderId="18" xfId="0" applyFont="1" applyBorder="1" applyProtection="1">
      <protection hidden="1"/>
    </xf>
    <xf numFmtId="164" fontId="4" fillId="0" borderId="21" xfId="0" applyNumberFormat="1" applyFont="1" applyBorder="1" applyAlignment="1" applyProtection="1">
      <alignment horizontal="center"/>
      <protection hidden="1"/>
    </xf>
    <xf numFmtId="0" fontId="0" fillId="0" borderId="19" xfId="0" applyBorder="1" applyProtection="1">
      <protection hidden="1"/>
    </xf>
    <xf numFmtId="4" fontId="0" fillId="0" borderId="22" xfId="0" applyNumberFormat="1" applyBorder="1" applyAlignment="1" applyProtection="1">
      <alignment horizontal="center"/>
      <protection hidden="1"/>
    </xf>
    <xf numFmtId="0" fontId="5" fillId="0" borderId="18" xfId="0" applyFont="1" applyBorder="1" applyProtection="1">
      <protection hidden="1"/>
    </xf>
    <xf numFmtId="4" fontId="5" fillId="0" borderId="21" xfId="0" applyNumberFormat="1" applyFont="1" applyBorder="1" applyAlignment="1" applyProtection="1">
      <alignment horizontal="center"/>
      <protection hidden="1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0" xfId="0" applyAlignment="1"/>
    <xf numFmtId="0" fontId="0" fillId="0" borderId="28" xfId="0" applyBorder="1" applyAlignment="1">
      <alignment horizontal="left"/>
    </xf>
    <xf numFmtId="0" fontId="0" fillId="0" borderId="28" xfId="0" applyBorder="1" applyAlignment="1"/>
    <xf numFmtId="0" fontId="0" fillId="0" borderId="29" xfId="0" applyBorder="1" applyAlignment="1" applyProtection="1">
      <protection locked="0"/>
    </xf>
    <xf numFmtId="0" fontId="0" fillId="0" borderId="28" xfId="0" applyBorder="1" applyAlignment="1" applyProtection="1">
      <protection locked="0"/>
    </xf>
    <xf numFmtId="0" fontId="0" fillId="0" borderId="30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0" fontId="0" fillId="0" borderId="31" xfId="0" applyBorder="1" applyAlignment="1" applyProtection="1">
      <protection locked="0"/>
    </xf>
    <xf numFmtId="0" fontId="0" fillId="0" borderId="32" xfId="0" applyBorder="1" applyAlignment="1" applyProtection="1">
      <protection locked="0"/>
    </xf>
    <xf numFmtId="0" fontId="0" fillId="0" borderId="33" xfId="0" applyBorder="1" applyAlignment="1" applyProtection="1">
      <protection locked="0"/>
    </xf>
    <xf numFmtId="4" fontId="0" fillId="0" borderId="0" xfId="0" applyNumberFormat="1" applyAlignment="1"/>
    <xf numFmtId="0" fontId="0" fillId="0" borderId="15" xfId="0" applyBorder="1" applyAlignment="1" applyProtection="1">
      <alignment horizontal="center"/>
      <protection locked="0" hidden="1"/>
    </xf>
    <xf numFmtId="0" fontId="0" fillId="2" borderId="1" xfId="0" applyFill="1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4" fontId="0" fillId="0" borderId="1" xfId="0" applyNumberForma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0" borderId="6" xfId="0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4" fontId="0" fillId="0" borderId="15" xfId="0" applyNumberFormat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7" xfId="0" applyBorder="1" applyProtection="1">
      <protection hidden="1"/>
    </xf>
    <xf numFmtId="0" fontId="0" fillId="0" borderId="5" xfId="0" applyBorder="1" applyProtection="1">
      <protection hidden="1"/>
    </xf>
    <xf numFmtId="0" fontId="0" fillId="2" borderId="11" xfId="0" applyFill="1" applyBorder="1" applyProtection="1">
      <protection hidden="1"/>
    </xf>
    <xf numFmtId="0" fontId="1" fillId="0" borderId="5" xfId="0" applyFont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0" borderId="5" xfId="0" applyFill="1" applyBorder="1" applyProtection="1">
      <protection hidden="1"/>
    </xf>
    <xf numFmtId="0" fontId="0" fillId="0" borderId="18" xfId="0" applyFill="1" applyBorder="1" applyProtection="1">
      <protection hidden="1"/>
    </xf>
    <xf numFmtId="0" fontId="0" fillId="3" borderId="19" xfId="0" applyFill="1" applyBorder="1" applyProtection="1">
      <protection hidden="1"/>
    </xf>
    <xf numFmtId="0" fontId="0" fillId="2" borderId="18" xfId="0" applyFill="1" applyBorder="1" applyProtection="1">
      <protection hidden="1"/>
    </xf>
    <xf numFmtId="0" fontId="0" fillId="0" borderId="20" xfId="0" applyBorder="1" applyProtection="1">
      <protection hidden="1"/>
    </xf>
    <xf numFmtId="4" fontId="0" fillId="0" borderId="21" xfId="0" applyNumberFormat="1" applyFill="1" applyBorder="1" applyAlignment="1" applyProtection="1">
      <alignment horizontal="center"/>
      <protection hidden="1"/>
    </xf>
    <xf numFmtId="11" fontId="0" fillId="3" borderId="22" xfId="0" applyNumberFormat="1" applyFill="1" applyBorder="1" applyAlignment="1" applyProtection="1">
      <alignment horizontal="center"/>
      <protection hidden="1"/>
    </xf>
    <xf numFmtId="0" fontId="0" fillId="2" borderId="21" xfId="0" applyFill="1" applyBorder="1" applyAlignment="1" applyProtection="1">
      <alignment horizontal="center"/>
      <protection hidden="1"/>
    </xf>
    <xf numFmtId="0" fontId="0" fillId="3" borderId="23" xfId="0" applyFill="1" applyBorder="1" applyAlignment="1" applyProtection="1">
      <alignment horizontal="center"/>
      <protection hidden="1"/>
    </xf>
    <xf numFmtId="4" fontId="0" fillId="0" borderId="24" xfId="0" applyNumberFormat="1" applyBorder="1" applyAlignment="1" applyProtection="1">
      <alignment horizontal="center"/>
      <protection hidden="1"/>
    </xf>
    <xf numFmtId="0" fontId="0" fillId="0" borderId="25" xfId="0" applyBorder="1" applyProtection="1">
      <protection hidden="1"/>
    </xf>
    <xf numFmtId="4" fontId="0" fillId="0" borderId="26" xfId="0" applyNumberFormat="1" applyBorder="1" applyAlignment="1" applyProtection="1">
      <alignment horizontal="center"/>
      <protection hidden="1"/>
    </xf>
    <xf numFmtId="0" fontId="4" fillId="0" borderId="18" xfId="0" applyFont="1" applyBorder="1" applyAlignment="1" applyProtection="1">
      <alignment horizontal="left"/>
      <protection hidden="1"/>
    </xf>
    <xf numFmtId="4" fontId="4" fillId="0" borderId="21" xfId="0" applyNumberFormat="1" applyFont="1" applyBorder="1" applyAlignment="1" applyProtection="1">
      <alignment horizontal="center"/>
      <protection hidden="1"/>
    </xf>
    <xf numFmtId="0" fontId="4" fillId="0" borderId="18" xfId="0" applyFont="1" applyBorder="1" applyProtection="1">
      <protection hidden="1"/>
    </xf>
    <xf numFmtId="164" fontId="4" fillId="0" borderId="21" xfId="0" applyNumberFormat="1" applyFont="1" applyBorder="1" applyAlignment="1" applyProtection="1">
      <alignment horizontal="center"/>
      <protection hidden="1"/>
    </xf>
    <xf numFmtId="0" fontId="0" fillId="0" borderId="19" xfId="0" applyBorder="1" applyProtection="1">
      <protection hidden="1"/>
    </xf>
    <xf numFmtId="4" fontId="0" fillId="0" borderId="22" xfId="0" applyNumberFormat="1" applyBorder="1" applyAlignment="1" applyProtection="1">
      <alignment horizontal="center"/>
      <protection hidden="1"/>
    </xf>
    <xf numFmtId="0" fontId="5" fillId="0" borderId="18" xfId="0" applyFont="1" applyBorder="1" applyProtection="1">
      <protection hidden="1"/>
    </xf>
    <xf numFmtId="4" fontId="5" fillId="0" borderId="21" xfId="0" applyNumberFormat="1" applyFont="1" applyBorder="1" applyAlignment="1" applyProtection="1">
      <alignment horizontal="center"/>
      <protection hidden="1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left"/>
    </xf>
    <xf numFmtId="0" fontId="0" fillId="0" borderId="28" xfId="0" applyBorder="1" applyAlignment="1"/>
    <xf numFmtId="0" fontId="0" fillId="0" borderId="29" xfId="0" applyBorder="1" applyAlignment="1" applyProtection="1">
      <protection locked="0"/>
    </xf>
    <xf numFmtId="0" fontId="0" fillId="0" borderId="28" xfId="0" applyBorder="1" applyAlignment="1" applyProtection="1">
      <protection locked="0"/>
    </xf>
    <xf numFmtId="0" fontId="0" fillId="0" borderId="30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0" fontId="0" fillId="0" borderId="31" xfId="0" applyBorder="1" applyAlignment="1" applyProtection="1">
      <protection locked="0"/>
    </xf>
    <xf numFmtId="0" fontId="0" fillId="0" borderId="32" xfId="0" applyBorder="1" applyAlignment="1" applyProtection="1">
      <protection locked="0"/>
    </xf>
    <xf numFmtId="0" fontId="0" fillId="0" borderId="33" xfId="0" applyBorder="1" applyAlignment="1" applyProtection="1">
      <protection locked="0"/>
    </xf>
    <xf numFmtId="0" fontId="0" fillId="0" borderId="15" xfId="0" applyBorder="1" applyAlignment="1" applyProtection="1">
      <alignment horizontal="center"/>
      <protection locked="0" hidden="1"/>
    </xf>
  </cellXfs>
  <cellStyles count="1">
    <cellStyle name="Normal" xfId="0" builtinId="0"/>
  </cellStyles>
  <dxfs count="2"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5"/>
  <sheetViews>
    <sheetView workbookViewId="0">
      <selection activeCell="G7" sqref="G7"/>
    </sheetView>
  </sheetViews>
  <sheetFormatPr defaultRowHeight="12.75" x14ac:dyDescent="0.2"/>
  <cols>
    <col min="3" max="3" width="14.28515625" bestFit="1" customWidth="1"/>
    <col min="4" max="4" width="9.140625" style="14"/>
    <col min="7" max="7" width="16.7109375" bestFit="1" customWidth="1"/>
    <col min="9" max="9" width="11.140625" bestFit="1" customWidth="1"/>
  </cols>
  <sheetData>
    <row r="1" spans="1:12" x14ac:dyDescent="0.2">
      <c r="A1" t="s">
        <v>20</v>
      </c>
      <c r="B1" t="s">
        <v>25</v>
      </c>
      <c r="C1" s="2" t="s">
        <v>13</v>
      </c>
      <c r="D1" s="15" t="s">
        <v>14</v>
      </c>
      <c r="E1" s="2" t="s">
        <v>15</v>
      </c>
      <c r="F1" s="2" t="s">
        <v>18</v>
      </c>
      <c r="G1" s="2" t="s">
        <v>17</v>
      </c>
      <c r="H1" s="2" t="s">
        <v>16</v>
      </c>
      <c r="I1" s="2" t="s">
        <v>19</v>
      </c>
      <c r="J1" s="2" t="s">
        <v>27</v>
      </c>
      <c r="K1" s="2" t="s">
        <v>28</v>
      </c>
      <c r="L1" s="2" t="s">
        <v>29</v>
      </c>
    </row>
    <row r="2" spans="1:12" x14ac:dyDescent="0.2">
      <c r="A2" s="19" t="str">
        <f>""</f>
        <v/>
      </c>
      <c r="B2" s="19" t="str">
        <f>""</f>
        <v/>
      </c>
      <c r="C2" s="19" t="str">
        <f>""</f>
        <v/>
      </c>
      <c r="D2" s="19" t="str">
        <f>""</f>
        <v/>
      </c>
      <c r="E2" s="19" t="str">
        <f>""</f>
        <v/>
      </c>
      <c r="F2" s="19" t="str">
        <f>""</f>
        <v/>
      </c>
      <c r="G2" s="19" t="str">
        <f>""</f>
        <v/>
      </c>
      <c r="H2" s="19" t="str">
        <f>""</f>
        <v/>
      </c>
      <c r="I2" s="19" t="str">
        <f>""</f>
        <v/>
      </c>
      <c r="J2" s="19" t="str">
        <f>""</f>
        <v/>
      </c>
      <c r="K2" s="19" t="str">
        <f>""</f>
        <v/>
      </c>
      <c r="L2" s="19" t="str">
        <f>""</f>
        <v/>
      </c>
    </row>
    <row r="3" spans="1:12" x14ac:dyDescent="0.2">
      <c r="A3" s="13" t="s">
        <v>21</v>
      </c>
      <c r="B3" s="5">
        <v>302.43</v>
      </c>
      <c r="C3" s="4">
        <v>100</v>
      </c>
      <c r="D3" s="20">
        <v>1</v>
      </c>
      <c r="E3" s="4">
        <v>1</v>
      </c>
      <c r="F3" s="21">
        <v>0.05</v>
      </c>
      <c r="G3" s="32">
        <v>1E-4</v>
      </c>
      <c r="H3" s="4">
        <v>0.5</v>
      </c>
      <c r="I3" s="22">
        <v>1</v>
      </c>
      <c r="J3" s="30">
        <v>10</v>
      </c>
      <c r="K3" s="31">
        <v>1</v>
      </c>
      <c r="L3" s="31">
        <v>0.1</v>
      </c>
    </row>
    <row r="4" spans="1:12" x14ac:dyDescent="0.2">
      <c r="A4" s="13" t="s">
        <v>23</v>
      </c>
      <c r="B4" s="5">
        <v>304.44</v>
      </c>
      <c r="C4" s="4">
        <v>150</v>
      </c>
      <c r="D4" s="20">
        <v>6</v>
      </c>
      <c r="E4" s="4">
        <v>2</v>
      </c>
      <c r="F4" s="21">
        <v>0.1</v>
      </c>
      <c r="G4" s="32">
        <v>5.0000000000000001E-4</v>
      </c>
      <c r="H4" s="4">
        <v>1</v>
      </c>
      <c r="I4" s="22">
        <v>2</v>
      </c>
      <c r="J4" s="30">
        <v>15</v>
      </c>
      <c r="K4" s="31">
        <v>1.5</v>
      </c>
      <c r="L4" s="31">
        <v>0.5</v>
      </c>
    </row>
    <row r="5" spans="1:12" x14ac:dyDescent="0.2">
      <c r="A5" s="13" t="s">
        <v>12</v>
      </c>
      <c r="B5" s="5">
        <v>278.41000000000003</v>
      </c>
      <c r="C5" s="4">
        <v>200</v>
      </c>
      <c r="D5" s="20">
        <v>12</v>
      </c>
      <c r="E5" s="4">
        <v>3</v>
      </c>
      <c r="F5" s="21">
        <v>0.2</v>
      </c>
      <c r="G5" s="32">
        <v>1E-3</v>
      </c>
      <c r="H5" s="4">
        <v>2</v>
      </c>
      <c r="I5" s="22">
        <v>3</v>
      </c>
      <c r="J5" s="30">
        <v>20</v>
      </c>
      <c r="K5" s="31">
        <v>2</v>
      </c>
      <c r="L5" s="31">
        <v>1</v>
      </c>
    </row>
    <row r="6" spans="1:12" x14ac:dyDescent="0.2">
      <c r="A6" s="13" t="s">
        <v>22</v>
      </c>
      <c r="B6" s="5">
        <v>306.45999999999998</v>
      </c>
      <c r="C6" s="4">
        <v>250</v>
      </c>
      <c r="D6" s="20">
        <v>24</v>
      </c>
      <c r="E6" s="4">
        <v>4</v>
      </c>
      <c r="F6" s="21">
        <v>0.3</v>
      </c>
      <c r="G6" s="32">
        <v>5.0000000000000001E-3</v>
      </c>
      <c r="H6" s="4">
        <v>3</v>
      </c>
      <c r="I6" s="23">
        <v>4</v>
      </c>
      <c r="J6" s="30">
        <v>25</v>
      </c>
      <c r="K6" s="31">
        <v>2.5</v>
      </c>
      <c r="L6" s="31">
        <v>2</v>
      </c>
    </row>
    <row r="7" spans="1:12" x14ac:dyDescent="0.2">
      <c r="A7" s="13" t="s">
        <v>24</v>
      </c>
      <c r="B7" s="5">
        <v>326.45</v>
      </c>
      <c r="C7" s="4">
        <v>300</v>
      </c>
      <c r="D7" s="20">
        <v>48</v>
      </c>
      <c r="E7" s="4">
        <v>5</v>
      </c>
      <c r="F7" s="21">
        <v>0.5</v>
      </c>
      <c r="G7" s="4"/>
      <c r="H7" s="4">
        <v>4</v>
      </c>
      <c r="I7" s="22">
        <v>5</v>
      </c>
      <c r="J7" s="30">
        <v>50</v>
      </c>
      <c r="L7" s="31">
        <v>3</v>
      </c>
    </row>
    <row r="8" spans="1:12" x14ac:dyDescent="0.2">
      <c r="A8" s="13"/>
      <c r="B8" s="5"/>
      <c r="C8" s="4">
        <v>350</v>
      </c>
      <c r="D8" s="20">
        <v>96</v>
      </c>
      <c r="E8" s="4">
        <v>6</v>
      </c>
      <c r="F8" s="21">
        <v>0.75</v>
      </c>
      <c r="G8" s="4"/>
      <c r="H8" s="4">
        <v>5</v>
      </c>
      <c r="I8" s="22">
        <v>6</v>
      </c>
      <c r="L8" s="31">
        <v>4</v>
      </c>
    </row>
    <row r="9" spans="1:12" x14ac:dyDescent="0.2">
      <c r="A9" s="13"/>
      <c r="B9" s="5"/>
      <c r="C9" s="4">
        <v>400</v>
      </c>
      <c r="D9" s="20"/>
      <c r="E9" s="4">
        <v>7</v>
      </c>
      <c r="F9" s="21">
        <v>1</v>
      </c>
      <c r="G9" s="4"/>
      <c r="H9" s="4">
        <v>6</v>
      </c>
      <c r="I9" s="22">
        <v>7</v>
      </c>
      <c r="L9" s="31">
        <v>5</v>
      </c>
    </row>
    <row r="10" spans="1:12" x14ac:dyDescent="0.2">
      <c r="A10" s="13"/>
      <c r="B10" s="5"/>
      <c r="C10" s="4">
        <v>500</v>
      </c>
      <c r="D10" s="20"/>
      <c r="E10" s="4">
        <v>8</v>
      </c>
      <c r="F10" s="4"/>
      <c r="G10" s="4"/>
      <c r="H10" s="4">
        <v>7</v>
      </c>
      <c r="I10" s="22">
        <v>8</v>
      </c>
      <c r="L10" s="31">
        <v>7.5</v>
      </c>
    </row>
    <row r="11" spans="1:12" x14ac:dyDescent="0.2">
      <c r="A11" s="13"/>
      <c r="B11" s="5"/>
      <c r="C11" s="4">
        <v>750</v>
      </c>
      <c r="D11" s="20"/>
      <c r="E11" s="4">
        <v>9</v>
      </c>
      <c r="F11" s="4"/>
      <c r="G11" s="4"/>
      <c r="H11" s="4"/>
      <c r="I11" s="22">
        <v>9</v>
      </c>
      <c r="L11" s="31">
        <v>10</v>
      </c>
    </row>
    <row r="12" spans="1:12" x14ac:dyDescent="0.2">
      <c r="A12" s="13"/>
      <c r="B12" s="5"/>
      <c r="C12" s="4">
        <v>1000</v>
      </c>
      <c r="D12" s="20"/>
      <c r="E12" s="4">
        <v>10</v>
      </c>
      <c r="F12" s="4"/>
      <c r="G12" s="4"/>
      <c r="H12" s="4"/>
      <c r="I12" s="22">
        <v>10</v>
      </c>
    </row>
    <row r="13" spans="1:12" x14ac:dyDescent="0.2">
      <c r="A13" s="13"/>
      <c r="B13" s="5"/>
      <c r="C13" s="4">
        <v>3000</v>
      </c>
      <c r="D13" s="20"/>
      <c r="E13" s="4">
        <v>11</v>
      </c>
      <c r="F13" s="4"/>
      <c r="G13" s="4"/>
      <c r="H13" s="4"/>
      <c r="I13" s="24"/>
    </row>
    <row r="14" spans="1:12" x14ac:dyDescent="0.2">
      <c r="A14" s="25"/>
      <c r="B14" s="26"/>
      <c r="C14" s="27">
        <v>5000</v>
      </c>
      <c r="D14" s="28"/>
      <c r="E14" s="27">
        <v>12</v>
      </c>
      <c r="F14" s="27"/>
      <c r="G14" s="27"/>
      <c r="H14" s="27"/>
      <c r="I14" s="29"/>
    </row>
    <row r="15" spans="1:12" x14ac:dyDescent="0.2">
      <c r="I15" t="s">
        <v>26</v>
      </c>
    </row>
  </sheetData>
  <sheetProtection password="DB9B" sheet="1" objects="1" scenarios="1"/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T57"/>
  <sheetViews>
    <sheetView tabSelected="1" workbookViewId="0">
      <selection activeCell="H9" sqref="H9"/>
    </sheetView>
  </sheetViews>
  <sheetFormatPr defaultRowHeight="12.75" x14ac:dyDescent="0.2"/>
  <cols>
    <col min="1" max="4" width="9.140625" style="65"/>
    <col min="6" max="6" width="45.28515625" customWidth="1"/>
    <col min="7" max="7" width="15.140625" style="1" bestFit="1" customWidth="1"/>
    <col min="8" max="8" width="11.7109375" style="65" bestFit="1" customWidth="1"/>
    <col min="9" max="20" width="9.140625" style="65"/>
  </cols>
  <sheetData>
    <row r="1" spans="5:7" x14ac:dyDescent="0.2">
      <c r="E1" s="65"/>
      <c r="F1" s="65"/>
      <c r="G1" s="65"/>
    </row>
    <row r="2" spans="5:7" x14ac:dyDescent="0.2">
      <c r="E2" s="65"/>
      <c r="F2" s="65"/>
      <c r="G2" s="65"/>
    </row>
    <row r="3" spans="5:7" x14ac:dyDescent="0.2">
      <c r="E3" s="65"/>
      <c r="F3" s="65"/>
      <c r="G3" s="65"/>
    </row>
    <row r="4" spans="5:7" x14ac:dyDescent="0.2">
      <c r="E4" s="65"/>
      <c r="F4" s="65"/>
      <c r="G4" s="65"/>
    </row>
    <row r="5" spans="5:7" ht="13.5" thickBot="1" x14ac:dyDescent="0.25">
      <c r="E5" s="65"/>
      <c r="F5" s="65"/>
      <c r="G5" s="65"/>
    </row>
    <row r="6" spans="5:7" x14ac:dyDescent="0.2">
      <c r="E6" s="10"/>
      <c r="F6" s="38" t="s">
        <v>10</v>
      </c>
      <c r="G6" s="33" t="s">
        <v>32</v>
      </c>
    </row>
    <row r="7" spans="5:7" x14ac:dyDescent="0.2">
      <c r="E7" s="11"/>
      <c r="F7" s="39" t="s">
        <v>11</v>
      </c>
      <c r="G7" s="78" t="str">
        <f>IF(G6&lt;&gt;"", VLOOKUP(G6,Table1,2,FALSE),"")</f>
        <v/>
      </c>
    </row>
    <row r="8" spans="5:7" x14ac:dyDescent="0.2">
      <c r="E8" s="12"/>
      <c r="F8" s="40"/>
      <c r="G8" s="63"/>
    </row>
    <row r="9" spans="5:7" x14ac:dyDescent="0.2">
      <c r="E9" s="6"/>
      <c r="F9" s="41" t="s">
        <v>4</v>
      </c>
      <c r="G9" s="35" t="s">
        <v>32</v>
      </c>
    </row>
    <row r="10" spans="5:7" x14ac:dyDescent="0.2">
      <c r="E10" s="6"/>
      <c r="F10" s="41" t="s">
        <v>0</v>
      </c>
      <c r="G10" s="34" t="s">
        <v>32</v>
      </c>
    </row>
    <row r="11" spans="5:7" x14ac:dyDescent="0.2">
      <c r="E11" s="6"/>
      <c r="F11" s="41" t="s">
        <v>1</v>
      </c>
      <c r="G11" s="34" t="s">
        <v>32</v>
      </c>
    </row>
    <row r="12" spans="5:7" x14ac:dyDescent="0.2">
      <c r="E12" s="8"/>
      <c r="F12" s="41" t="str">
        <f>"Target concentration of cold " &amp;G6&amp;" (mM)"</f>
        <v>Target concentration of cold  (mM)</v>
      </c>
      <c r="G12" s="36" t="s">
        <v>32</v>
      </c>
    </row>
    <row r="13" spans="5:7" x14ac:dyDescent="0.2">
      <c r="E13" s="8"/>
      <c r="F13" s="41" t="s">
        <v>6</v>
      </c>
      <c r="G13" s="34" t="s">
        <v>32</v>
      </c>
    </row>
    <row r="14" spans="5:7" x14ac:dyDescent="0.2">
      <c r="E14" s="8"/>
      <c r="F14" s="41" t="str">
        <f>"Target "&amp;G6&amp; ":BSA Molar ratio"</f>
        <v>Target :BSA Molar ratio</v>
      </c>
      <c r="G14" s="34" t="s">
        <v>32</v>
      </c>
    </row>
    <row r="15" spans="5:7" x14ac:dyDescent="0.2">
      <c r="E15" s="3"/>
      <c r="F15" s="42"/>
      <c r="G15" s="64"/>
    </row>
    <row r="16" spans="5:7" x14ac:dyDescent="0.2">
      <c r="E16" s="6"/>
      <c r="F16" s="41" t="str">
        <f>"Concentration of primary cold " &amp; G6 &amp;" stock(mM)"</f>
        <v>Concentration of primary cold  stock(mM)</v>
      </c>
      <c r="G16" s="34" t="s">
        <v>32</v>
      </c>
    </row>
    <row r="17" spans="5:9" x14ac:dyDescent="0.2">
      <c r="E17" s="6"/>
      <c r="F17" s="41" t="s">
        <v>7</v>
      </c>
      <c r="G17" s="34" t="s">
        <v>32</v>
      </c>
    </row>
    <row r="18" spans="5:9" x14ac:dyDescent="0.2">
      <c r="E18" s="6"/>
      <c r="F18" s="41" t="s">
        <v>9</v>
      </c>
      <c r="G18" s="34" t="s">
        <v>32</v>
      </c>
    </row>
    <row r="19" spans="5:9" x14ac:dyDescent="0.2">
      <c r="E19" s="7"/>
      <c r="F19" s="42"/>
      <c r="G19" s="64"/>
    </row>
    <row r="20" spans="5:9" ht="13.5" thickBot="1" x14ac:dyDescent="0.25">
      <c r="E20" s="8"/>
      <c r="F20" s="43" t="str">
        <f xml:space="preserve"> "Concentration of secondary cold " &amp;G6&amp; " stock (mM)"</f>
        <v>Concentration of secondary cold  stock (mM)</v>
      </c>
      <c r="G20" s="37" t="s">
        <v>32</v>
      </c>
    </row>
    <row r="21" spans="5:9" x14ac:dyDescent="0.2">
      <c r="E21" s="8"/>
      <c r="F21" s="44" t="s">
        <v>8</v>
      </c>
      <c r="G21" s="48" t="str">
        <f>IF(AND(G20&lt;&gt;"", G14&lt;&gt;""), G20/G14, "")</f>
        <v/>
      </c>
    </row>
    <row r="22" spans="5:9" x14ac:dyDescent="0.2">
      <c r="E22" s="17"/>
      <c r="F22" s="45"/>
      <c r="G22" s="49"/>
    </row>
    <row r="23" spans="5:9" x14ac:dyDescent="0.2">
      <c r="E23" s="6"/>
      <c r="F23" s="55" t="str">
        <f>"uL "&amp;G16&amp;"mM "&amp;"Na-" &amp; G6</f>
        <v>uL mM Na-</v>
      </c>
      <c r="G23" s="56" t="str">
        <f>IF(AND(G9&lt;&gt;"", G10&lt;&gt;"", G11&lt;&gt;"", G16&lt;&gt;"", G20&lt;&gt;""), (G29*G20/G16)*1.025, "")</f>
        <v/>
      </c>
    </row>
    <row r="24" spans="5:9" x14ac:dyDescent="0.2">
      <c r="E24" s="9"/>
      <c r="F24" s="57" t="str">
        <f>"uL 3H-" &amp; G6 &amp;" @" &amp; G18 &amp; "uCi/uL"</f>
        <v>uL 3H- @uCi/uL</v>
      </c>
      <c r="G24" s="58" t="str">
        <f>IF(AND(G13&lt;&gt;"",G20&lt;&gt;""), ((G31*G13)/G18)*1.025, "")</f>
        <v/>
      </c>
    </row>
    <row r="25" spans="5:9" x14ac:dyDescent="0.2">
      <c r="E25" s="6"/>
      <c r="F25" s="57" t="str">
        <f>"uL "&amp;G17&amp;"mM "&amp;"BSA solution"</f>
        <v>uL mM BSA solution</v>
      </c>
      <c r="G25" s="56" t="str">
        <f>IF(AND(G14&lt;&gt;"", G20&lt;&gt;""),((G29*(G20/G14))/G17)*1.025, "")</f>
        <v/>
      </c>
    </row>
    <row r="26" spans="5:9" x14ac:dyDescent="0.2">
      <c r="E26" s="6"/>
      <c r="F26" s="57" t="s">
        <v>2</v>
      </c>
      <c r="G26" s="56" t="str">
        <f>IF(G20&lt;&gt;"",G29*1.025-SUM(G23:G25), "")</f>
        <v/>
      </c>
    </row>
    <row r="27" spans="5:9" x14ac:dyDescent="0.2">
      <c r="E27" s="6"/>
      <c r="F27" s="53" t="s">
        <v>5</v>
      </c>
      <c r="G27" s="54" t="str">
        <f>IF(G20&lt;&gt;"", SUM(G23:G26),"")</f>
        <v/>
      </c>
    </row>
    <row r="28" spans="5:9" x14ac:dyDescent="0.2">
      <c r="E28" s="7"/>
      <c r="F28" s="46"/>
      <c r="G28" s="50"/>
    </row>
    <row r="29" spans="5:9" x14ac:dyDescent="0.2">
      <c r="E29" s="6"/>
      <c r="F29" s="61" t="s">
        <v>31</v>
      </c>
      <c r="G29" s="62" t="str">
        <f>IF(AND(G12&lt;&gt;"", G20&lt;&gt;""),(G12*G31)/G20, "")</f>
        <v/>
      </c>
      <c r="I29" s="77"/>
    </row>
    <row r="30" spans="5:9" x14ac:dyDescent="0.2">
      <c r="E30" s="6"/>
      <c r="F30" s="61" t="s">
        <v>2</v>
      </c>
      <c r="G30" s="62" t="str">
        <f>IF(AND(G29&lt;&gt;"", G31&lt;&gt;""),G31-G29,"")</f>
        <v/>
      </c>
    </row>
    <row r="31" spans="5:9" x14ac:dyDescent="0.2">
      <c r="E31" s="6"/>
      <c r="F31" s="59" t="s">
        <v>3</v>
      </c>
      <c r="G31" s="60" t="str">
        <f>IF(AND(G9&lt;&gt;"",G10&lt;&gt;"",G11&lt;&gt;"",G11=1),(G9*(G10+4)*G11)*1.05,IF(AND(G9&lt;&gt;"",G10&lt;&gt;"",G11&lt;&gt;"",G11&gt;1),(G9*(G10+4)+(G9*G10*(G11-1))*1.05),""))</f>
        <v/>
      </c>
    </row>
    <row r="32" spans="5:9" x14ac:dyDescent="0.2">
      <c r="E32" s="18"/>
      <c r="F32" s="45"/>
      <c r="G32" s="51"/>
    </row>
    <row r="33" spans="5:7" ht="13.5" thickBot="1" x14ac:dyDescent="0.25">
      <c r="E33" s="16"/>
      <c r="F33" s="47" t="str">
        <f>"ug "&amp;G6&amp; " total"</f>
        <v>ug  total</v>
      </c>
      <c r="G33" s="52" t="str">
        <f>IF(AND(G12&lt;&gt;"",G7&lt;&gt;"", G31&lt;&gt;""),G12*(G7/1000)*G31,"")</f>
        <v/>
      </c>
    </row>
    <row r="34" spans="5:7" ht="13.5" thickBot="1" x14ac:dyDescent="0.25">
      <c r="E34" s="66"/>
      <c r="F34" s="67"/>
      <c r="G34" s="67"/>
    </row>
    <row r="35" spans="5:7" x14ac:dyDescent="0.2">
      <c r="E35" s="68" t="s">
        <v>30</v>
      </c>
      <c r="F35" s="69"/>
      <c r="G35" s="70"/>
    </row>
    <row r="36" spans="5:7" x14ac:dyDescent="0.2">
      <c r="E36" s="71"/>
      <c r="F36" s="72"/>
      <c r="G36" s="73"/>
    </row>
    <row r="37" spans="5:7" x14ac:dyDescent="0.2">
      <c r="E37" s="71"/>
      <c r="F37" s="72"/>
      <c r="G37" s="73"/>
    </row>
    <row r="38" spans="5:7" x14ac:dyDescent="0.2">
      <c r="E38" s="71"/>
      <c r="F38" s="72"/>
      <c r="G38" s="73"/>
    </row>
    <row r="39" spans="5:7" x14ac:dyDescent="0.2">
      <c r="E39" s="71"/>
      <c r="F39" s="72"/>
      <c r="G39" s="73"/>
    </row>
    <row r="40" spans="5:7" x14ac:dyDescent="0.2">
      <c r="E40" s="71"/>
      <c r="F40" s="72"/>
      <c r="G40" s="73"/>
    </row>
    <row r="41" spans="5:7" x14ac:dyDescent="0.2">
      <c r="E41" s="71"/>
      <c r="F41" s="72"/>
      <c r="G41" s="73"/>
    </row>
    <row r="42" spans="5:7" x14ac:dyDescent="0.2">
      <c r="E42" s="71"/>
      <c r="F42" s="72"/>
      <c r="G42" s="73"/>
    </row>
    <row r="43" spans="5:7" x14ac:dyDescent="0.2">
      <c r="E43" s="71"/>
      <c r="F43" s="72"/>
      <c r="G43" s="73"/>
    </row>
    <row r="44" spans="5:7" x14ac:dyDescent="0.2">
      <c r="E44" s="71"/>
      <c r="F44" s="72"/>
      <c r="G44" s="73"/>
    </row>
    <row r="45" spans="5:7" x14ac:dyDescent="0.2">
      <c r="E45" s="71"/>
      <c r="F45" s="72"/>
      <c r="G45" s="73"/>
    </row>
    <row r="46" spans="5:7" x14ac:dyDescent="0.2">
      <c r="E46" s="71"/>
      <c r="F46" s="72"/>
      <c r="G46" s="73"/>
    </row>
    <row r="47" spans="5:7" x14ac:dyDescent="0.2">
      <c r="E47" s="71"/>
      <c r="F47" s="72"/>
      <c r="G47" s="73"/>
    </row>
    <row r="48" spans="5:7" x14ac:dyDescent="0.2">
      <c r="E48" s="71"/>
      <c r="F48" s="72"/>
      <c r="G48" s="73"/>
    </row>
    <row r="49" spans="5:7" ht="13.5" thickBot="1" x14ac:dyDescent="0.25">
      <c r="E49" s="74"/>
      <c r="F49" s="75"/>
      <c r="G49" s="76"/>
    </row>
    <row r="50" spans="5:7" x14ac:dyDescent="0.2">
      <c r="E50" s="65"/>
      <c r="F50" s="65"/>
      <c r="G50" s="65"/>
    </row>
    <row r="51" spans="5:7" x14ac:dyDescent="0.2">
      <c r="E51" s="65"/>
      <c r="F51" s="65"/>
      <c r="G51" s="65"/>
    </row>
    <row r="52" spans="5:7" x14ac:dyDescent="0.2">
      <c r="E52" s="65"/>
      <c r="F52" s="65"/>
      <c r="G52" s="65"/>
    </row>
    <row r="53" spans="5:7" x14ac:dyDescent="0.2">
      <c r="E53" s="65"/>
      <c r="F53" s="65"/>
      <c r="G53" s="65"/>
    </row>
    <row r="54" spans="5:7" x14ac:dyDescent="0.2">
      <c r="E54" s="65"/>
      <c r="F54" s="65"/>
      <c r="G54" s="65"/>
    </row>
    <row r="55" spans="5:7" x14ac:dyDescent="0.2">
      <c r="E55" s="65"/>
      <c r="F55" s="65"/>
      <c r="G55" s="65"/>
    </row>
    <row r="56" spans="5:7" x14ac:dyDescent="0.2">
      <c r="E56" s="65"/>
      <c r="F56" s="65"/>
      <c r="G56" s="65"/>
    </row>
    <row r="57" spans="5:7" x14ac:dyDescent="0.2">
      <c r="E57" s="65"/>
      <c r="F57" s="65"/>
      <c r="G57" s="65"/>
    </row>
  </sheetData>
  <sheetProtection sheet="1" objects="1" scenarios="1"/>
  <phoneticPr fontId="2" type="noConversion"/>
  <conditionalFormatting sqref="G21">
    <cfRule type="expression" dxfId="1" priority="1" stopIfTrue="1">
      <formula>G21&gt;G17</formula>
    </cfRule>
  </conditionalFormatting>
  <conditionalFormatting sqref="G26">
    <cfRule type="cellIs" dxfId="0" priority="2" stopIfTrue="1" operator="lessThan">
      <formula>0</formula>
    </cfRule>
  </conditionalFormatting>
  <dataValidations count="11">
    <dataValidation type="list" allowBlank="1" showInputMessage="1" showErrorMessage="1" sqref="G13">
      <formula1>TargetRad</formula1>
    </dataValidation>
    <dataValidation type="list" allowBlank="1" showInputMessage="1" showErrorMessage="1" sqref="G14">
      <formula1>PABSA</formula1>
    </dataValidation>
    <dataValidation type="list" allowBlank="1" showInputMessage="1" showErrorMessage="1" sqref="G9">
      <formula1>MediaVolume</formula1>
    </dataValidation>
    <dataValidation type="list" allowBlank="1" showInputMessage="1" showErrorMessage="1" sqref="G10">
      <formula1>Wells</formula1>
    </dataValidation>
    <dataValidation type="list" allowBlank="1" showInputMessage="1" showErrorMessage="1" sqref="G11">
      <formula1>Plates</formula1>
    </dataValidation>
    <dataValidation type="list" allowBlank="1" showInputMessage="1" showErrorMessage="1" sqref="G12">
      <formula1>Cold</formula1>
    </dataValidation>
    <dataValidation type="list" allowBlank="1" showInputMessage="1" showErrorMessage="1" sqref="G20">
      <formula1>SecondaryPA</formula1>
    </dataValidation>
    <dataValidation type="list" allowBlank="1" showInputMessage="1" showErrorMessage="1" sqref="G6">
      <formula1>Substrate</formula1>
    </dataValidation>
    <dataValidation type="list" allowBlank="1" showInputMessage="1" showErrorMessage="1" sqref="G16">
      <formula1>ConcCold</formula1>
    </dataValidation>
    <dataValidation type="list" allowBlank="1" showInputMessage="1" showErrorMessage="1" sqref="G17">
      <formula1>BSA</formula1>
    </dataValidation>
    <dataValidation type="list" allowBlank="1" showInputMessage="1" showErrorMessage="1" sqref="G18">
      <formula1>Hot</formula1>
    </dataValidation>
  </dataValidations>
  <pageMargins left="0.75" right="0.75" top="1" bottom="1" header="0.5" footer="0.5"/>
  <pageSetup orientation="portrait" r:id="rId1"/>
  <headerFooter alignWithMargins="0"/>
  <ignoredErrors>
    <ignoredError sqref="G7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G62"/>
  <sheetViews>
    <sheetView workbookViewId="0">
      <selection activeCell="E63" sqref="E63"/>
    </sheetView>
  </sheetViews>
  <sheetFormatPr defaultRowHeight="12.75" x14ac:dyDescent="0.2"/>
  <cols>
    <col min="5" max="5" width="5.85546875" bestFit="1" customWidth="1"/>
    <col min="6" max="6" width="62" bestFit="1" customWidth="1"/>
    <col min="7" max="7" width="7.85546875" bestFit="1" customWidth="1"/>
  </cols>
  <sheetData>
    <row r="5" spans="5:7" ht="13.5" thickBot="1" x14ac:dyDescent="0.25"/>
    <row r="6" spans="5:7" x14ac:dyDescent="0.2">
      <c r="E6" s="84"/>
      <c r="F6" s="95" t="s">
        <v>10</v>
      </c>
      <c r="G6" s="90" t="s">
        <v>12</v>
      </c>
    </row>
    <row r="7" spans="5:7" x14ac:dyDescent="0.2">
      <c r="E7" s="85"/>
      <c r="F7" s="96" t="s">
        <v>11</v>
      </c>
      <c r="G7" s="133">
        <v>278.41000000000003</v>
      </c>
    </row>
    <row r="8" spans="5:7" x14ac:dyDescent="0.2">
      <c r="E8" s="86"/>
      <c r="F8" s="97"/>
      <c r="G8" s="120"/>
    </row>
    <row r="9" spans="5:7" x14ac:dyDescent="0.2">
      <c r="E9" s="80"/>
      <c r="F9" s="98" t="s">
        <v>4</v>
      </c>
      <c r="G9" s="92">
        <v>300</v>
      </c>
    </row>
    <row r="10" spans="5:7" x14ac:dyDescent="0.2">
      <c r="E10" s="80"/>
      <c r="F10" s="98" t="s">
        <v>0</v>
      </c>
      <c r="G10" s="91">
        <v>12</v>
      </c>
    </row>
    <row r="11" spans="5:7" x14ac:dyDescent="0.2">
      <c r="E11" s="80"/>
      <c r="F11" s="98" t="s">
        <v>1</v>
      </c>
      <c r="G11" s="91">
        <v>2</v>
      </c>
    </row>
    <row r="12" spans="5:7" x14ac:dyDescent="0.2">
      <c r="E12" s="82"/>
      <c r="F12" s="98" t="s">
        <v>33</v>
      </c>
      <c r="G12" s="93">
        <v>0.2</v>
      </c>
    </row>
    <row r="13" spans="5:7" x14ac:dyDescent="0.2">
      <c r="E13" s="82"/>
      <c r="F13" s="98" t="s">
        <v>6</v>
      </c>
      <c r="G13" s="91">
        <v>5.0000000000000001E-4</v>
      </c>
    </row>
    <row r="14" spans="5:7" x14ac:dyDescent="0.2">
      <c r="E14" s="82"/>
      <c r="F14" s="98" t="s">
        <v>34</v>
      </c>
      <c r="G14" s="91">
        <v>3</v>
      </c>
    </row>
    <row r="15" spans="5:7" x14ac:dyDescent="0.2">
      <c r="E15" s="79"/>
      <c r="F15" s="99"/>
      <c r="G15" s="121"/>
    </row>
    <row r="16" spans="5:7" x14ac:dyDescent="0.2">
      <c r="E16" s="80"/>
      <c r="F16" s="98" t="s">
        <v>35</v>
      </c>
      <c r="G16" s="91">
        <v>20</v>
      </c>
    </row>
    <row r="17" spans="5:7" x14ac:dyDescent="0.2">
      <c r="E17" s="80"/>
      <c r="F17" s="98" t="s">
        <v>7</v>
      </c>
      <c r="G17" s="91">
        <v>2</v>
      </c>
    </row>
    <row r="18" spans="5:7" x14ac:dyDescent="0.2">
      <c r="E18" s="80"/>
      <c r="F18" s="98" t="s">
        <v>9</v>
      </c>
      <c r="G18" s="91">
        <v>5</v>
      </c>
    </row>
    <row r="19" spans="5:7" x14ac:dyDescent="0.2">
      <c r="E19" s="81"/>
      <c r="F19" s="99"/>
      <c r="G19" s="121"/>
    </row>
    <row r="20" spans="5:7" ht="13.5" thickBot="1" x14ac:dyDescent="0.25">
      <c r="E20" s="82"/>
      <c r="F20" s="100" t="s">
        <v>36</v>
      </c>
      <c r="G20" s="94">
        <v>4</v>
      </c>
    </row>
    <row r="21" spans="5:7" x14ac:dyDescent="0.2">
      <c r="E21" s="82"/>
      <c r="F21" s="101" t="s">
        <v>8</v>
      </c>
      <c r="G21" s="105">
        <v>1.3333333333333333</v>
      </c>
    </row>
    <row r="22" spans="5:7" x14ac:dyDescent="0.2">
      <c r="E22" s="88"/>
      <c r="F22" s="102"/>
      <c r="G22" s="106"/>
    </row>
    <row r="23" spans="5:7" x14ac:dyDescent="0.2">
      <c r="E23" s="80"/>
      <c r="F23" s="112" t="s">
        <v>37</v>
      </c>
      <c r="G23" s="113">
        <v>87.944999999999993</v>
      </c>
    </row>
    <row r="24" spans="5:7" x14ac:dyDescent="0.2">
      <c r="E24" s="83"/>
      <c r="F24" s="114" t="s">
        <v>38</v>
      </c>
      <c r="G24" s="115">
        <v>0.87944999999999995</v>
      </c>
    </row>
    <row r="25" spans="5:7" x14ac:dyDescent="0.2">
      <c r="E25" s="80"/>
      <c r="F25" s="114" t="s">
        <v>39</v>
      </c>
      <c r="G25" s="113">
        <v>293.14999999999998</v>
      </c>
    </row>
    <row r="26" spans="5:7" x14ac:dyDescent="0.2">
      <c r="E26" s="80"/>
      <c r="F26" s="114" t="s">
        <v>2</v>
      </c>
      <c r="G26" s="113">
        <v>57.750549999999976</v>
      </c>
    </row>
    <row r="27" spans="5:7" x14ac:dyDescent="0.2">
      <c r="E27" s="80"/>
      <c r="F27" s="110" t="s">
        <v>5</v>
      </c>
      <c r="G27" s="111">
        <v>439.72499999999997</v>
      </c>
    </row>
    <row r="28" spans="5:7" x14ac:dyDescent="0.2">
      <c r="E28" s="81"/>
      <c r="F28" s="103"/>
      <c r="G28" s="107"/>
    </row>
    <row r="29" spans="5:7" x14ac:dyDescent="0.2">
      <c r="E29" s="80"/>
      <c r="F29" s="118" t="s">
        <v>31</v>
      </c>
      <c r="G29" s="119">
        <v>429</v>
      </c>
    </row>
    <row r="30" spans="5:7" x14ac:dyDescent="0.2">
      <c r="E30" s="80"/>
      <c r="F30" s="118" t="s">
        <v>2</v>
      </c>
      <c r="G30" s="119">
        <v>8151</v>
      </c>
    </row>
    <row r="31" spans="5:7" x14ac:dyDescent="0.2">
      <c r="E31" s="80"/>
      <c r="F31" s="116" t="s">
        <v>3</v>
      </c>
      <c r="G31" s="117">
        <v>8580</v>
      </c>
    </row>
    <row r="32" spans="5:7" x14ac:dyDescent="0.2">
      <c r="E32" s="89"/>
      <c r="F32" s="102"/>
      <c r="G32" s="108"/>
    </row>
    <row r="33" spans="5:7" ht="13.5" thickBot="1" x14ac:dyDescent="0.25">
      <c r="E33" s="87"/>
      <c r="F33" s="104" t="s">
        <v>40</v>
      </c>
      <c r="G33" s="109">
        <v>477.7515600000001</v>
      </c>
    </row>
    <row r="34" spans="5:7" ht="13.5" thickBot="1" x14ac:dyDescent="0.25">
      <c r="E34" s="122"/>
      <c r="F34" s="123"/>
      <c r="G34" s="123"/>
    </row>
    <row r="35" spans="5:7" x14ac:dyDescent="0.2">
      <c r="E35" s="124" t="s">
        <v>30</v>
      </c>
      <c r="F35" s="125" t="s">
        <v>41</v>
      </c>
      <c r="G35" s="126"/>
    </row>
    <row r="36" spans="5:7" x14ac:dyDescent="0.2">
      <c r="E36" s="127"/>
      <c r="F36" s="128" t="s">
        <v>42</v>
      </c>
      <c r="G36" s="129"/>
    </row>
    <row r="37" spans="5:7" x14ac:dyDescent="0.2">
      <c r="E37" s="127"/>
      <c r="F37" s="128"/>
      <c r="G37" s="129"/>
    </row>
    <row r="38" spans="5:7" x14ac:dyDescent="0.2">
      <c r="E38" s="127"/>
      <c r="F38" s="128" t="s">
        <v>43</v>
      </c>
      <c r="G38" s="129"/>
    </row>
    <row r="39" spans="5:7" x14ac:dyDescent="0.2">
      <c r="E39" s="127"/>
      <c r="F39" s="128" t="s">
        <v>44</v>
      </c>
      <c r="G39" s="129"/>
    </row>
    <row r="40" spans="5:7" x14ac:dyDescent="0.2">
      <c r="E40" s="127"/>
      <c r="F40" s="128" t="s">
        <v>45</v>
      </c>
      <c r="G40" s="129"/>
    </row>
    <row r="41" spans="5:7" x14ac:dyDescent="0.2">
      <c r="E41" s="127"/>
      <c r="F41" s="128" t="s">
        <v>46</v>
      </c>
      <c r="G41" s="129"/>
    </row>
    <row r="42" spans="5:7" x14ac:dyDescent="0.2">
      <c r="E42" s="127"/>
      <c r="F42" s="128"/>
      <c r="G42" s="129"/>
    </row>
    <row r="43" spans="5:7" x14ac:dyDescent="0.2">
      <c r="E43" s="127"/>
      <c r="F43" s="128" t="s">
        <v>47</v>
      </c>
      <c r="G43" s="129"/>
    </row>
    <row r="44" spans="5:7" x14ac:dyDescent="0.2">
      <c r="E44" s="127"/>
      <c r="F44" s="128"/>
      <c r="G44" s="129"/>
    </row>
    <row r="45" spans="5:7" x14ac:dyDescent="0.2">
      <c r="E45" s="127"/>
      <c r="F45" s="128">
        <v>12000</v>
      </c>
      <c r="G45" s="129"/>
    </row>
    <row r="46" spans="5:7" x14ac:dyDescent="0.2">
      <c r="E46" s="127"/>
      <c r="F46" s="128" t="s">
        <v>48</v>
      </c>
      <c r="G46" s="129"/>
    </row>
    <row r="47" spans="5:7" x14ac:dyDescent="0.2">
      <c r="E47" s="127"/>
      <c r="F47" s="128" t="s">
        <v>49</v>
      </c>
      <c r="G47" s="129"/>
    </row>
    <row r="48" spans="5:7" x14ac:dyDescent="0.2">
      <c r="E48" s="127"/>
      <c r="F48" s="128"/>
      <c r="G48" s="129"/>
    </row>
    <row r="49" spans="5:7" ht="13.5" thickBot="1" x14ac:dyDescent="0.25">
      <c r="E49" s="130"/>
      <c r="F49" s="131"/>
      <c r="G49" s="132"/>
    </row>
    <row r="52" spans="5:7" x14ac:dyDescent="0.2">
      <c r="E52" t="s">
        <v>50</v>
      </c>
    </row>
    <row r="54" spans="5:7" x14ac:dyDescent="0.2">
      <c r="E54" t="s">
        <v>51</v>
      </c>
    </row>
    <row r="55" spans="5:7" x14ac:dyDescent="0.2">
      <c r="E55" t="s">
        <v>52</v>
      </c>
    </row>
    <row r="56" spans="5:7" x14ac:dyDescent="0.2">
      <c r="E56" t="s">
        <v>53</v>
      </c>
    </row>
    <row r="57" spans="5:7" x14ac:dyDescent="0.2">
      <c r="E57" t="s">
        <v>54</v>
      </c>
    </row>
    <row r="58" spans="5:7" x14ac:dyDescent="0.2">
      <c r="E58" t="s">
        <v>56</v>
      </c>
    </row>
    <row r="59" spans="5:7" x14ac:dyDescent="0.2">
      <c r="F59" t="s">
        <v>55</v>
      </c>
    </row>
    <row r="60" spans="5:7" x14ac:dyDescent="0.2">
      <c r="F60" t="s">
        <v>57</v>
      </c>
    </row>
    <row r="61" spans="5:7" x14ac:dyDescent="0.2">
      <c r="E61" t="s">
        <v>58</v>
      </c>
    </row>
    <row r="62" spans="5:7" x14ac:dyDescent="0.2">
      <c r="F6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</vt:i4>
      </vt:variant>
    </vt:vector>
  </HeadingPairs>
  <TitlesOfParts>
    <vt:vector size="16" baseType="lpstr">
      <vt:lpstr>Ranges</vt:lpstr>
      <vt:lpstr>Quick Calc</vt:lpstr>
      <vt:lpstr>Static real-world sample</vt:lpstr>
      <vt:lpstr>BSA</vt:lpstr>
      <vt:lpstr>Cold</vt:lpstr>
      <vt:lpstr>ConcCold</vt:lpstr>
      <vt:lpstr>Hot</vt:lpstr>
      <vt:lpstr>MediaVolume</vt:lpstr>
      <vt:lpstr>MW</vt:lpstr>
      <vt:lpstr>PABSA</vt:lpstr>
      <vt:lpstr>Plates</vt:lpstr>
      <vt:lpstr>SecondaryPA</vt:lpstr>
      <vt:lpstr>Substrate</vt:lpstr>
      <vt:lpstr>Table1</vt:lpstr>
      <vt:lpstr>TargetRad</vt:lpstr>
      <vt:lpstr>Wells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Wen</cp:lastModifiedBy>
  <dcterms:created xsi:type="dcterms:W3CDTF">2009-12-08T21:23:10Z</dcterms:created>
  <dcterms:modified xsi:type="dcterms:W3CDTF">2012-04-08T00:48:17Z</dcterms:modified>
</cp:coreProperties>
</file>